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98c051238f9fd9/City of Hays/Budget/FY23/"/>
    </mc:Choice>
  </mc:AlternateContent>
  <xr:revisionPtr revIDLastSave="17" documentId="8_{427B8796-9FDD-4A1B-97F8-22EA5F63F0D8}" xr6:coauthVersionLast="47" xr6:coauthVersionMax="47" xr10:uidLastSave="{117869CF-0FF2-4014-9849-5D277CFAFC37}"/>
  <bookViews>
    <workbookView xWindow="-28920" yWindow="-120" windowWidth="28110" windowHeight="16440" xr2:uid="{6471E946-CBC4-45B3-8622-EAA2077F407B}"/>
  </bookViews>
  <sheets>
    <sheet name="Adopted" sheetId="1" r:id="rId1"/>
    <sheet name="Amente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" l="1"/>
  <c r="C45" i="2"/>
  <c r="K32" i="2"/>
  <c r="J68" i="2"/>
  <c r="I68" i="2"/>
  <c r="H68" i="2"/>
  <c r="G68" i="2"/>
  <c r="F68" i="2"/>
  <c r="E68" i="2"/>
  <c r="C68" i="2"/>
  <c r="K67" i="2"/>
  <c r="K66" i="2"/>
  <c r="K65" i="2"/>
  <c r="K63" i="2"/>
  <c r="K62" i="2"/>
  <c r="K61" i="2"/>
  <c r="K53" i="2"/>
  <c r="K52" i="2"/>
  <c r="E51" i="2"/>
  <c r="K51" i="2" s="1"/>
  <c r="K50" i="2"/>
  <c r="K49" i="2"/>
  <c r="K48" i="2"/>
  <c r="E47" i="2"/>
  <c r="C47" i="2"/>
  <c r="E46" i="2"/>
  <c r="C46" i="2"/>
  <c r="K46" i="2" s="1"/>
  <c r="C44" i="2"/>
  <c r="K44" i="2" s="1"/>
  <c r="K43" i="2"/>
  <c r="K42" i="2"/>
  <c r="K41" i="2"/>
  <c r="K40" i="2"/>
  <c r="K39" i="2"/>
  <c r="K38" i="2"/>
  <c r="C37" i="2"/>
  <c r="K37" i="2" s="1"/>
  <c r="E36" i="2"/>
  <c r="C36" i="2"/>
  <c r="K35" i="2"/>
  <c r="K34" i="2"/>
  <c r="C33" i="2"/>
  <c r="K31" i="2"/>
  <c r="K30" i="2"/>
  <c r="K29" i="2"/>
  <c r="E25" i="2"/>
  <c r="C25" i="2"/>
  <c r="K24" i="2"/>
  <c r="K23" i="2"/>
  <c r="K21" i="2"/>
  <c r="K20" i="2"/>
  <c r="K19" i="2"/>
  <c r="K18" i="2"/>
  <c r="K17" i="2"/>
  <c r="K16" i="2"/>
  <c r="K15" i="2"/>
  <c r="K14" i="2"/>
  <c r="K13" i="2"/>
  <c r="K12" i="2"/>
  <c r="K8" i="2"/>
  <c r="E70" i="1"/>
  <c r="K61" i="1"/>
  <c r="K60" i="1"/>
  <c r="C35" i="1"/>
  <c r="K35" i="1" s="1"/>
  <c r="C42" i="1"/>
  <c r="J66" i="1"/>
  <c r="I66" i="1"/>
  <c r="H66" i="1"/>
  <c r="G66" i="1"/>
  <c r="F66" i="1"/>
  <c r="E66" i="1"/>
  <c r="C66" i="1"/>
  <c r="K65" i="1"/>
  <c r="K64" i="1"/>
  <c r="K63" i="1"/>
  <c r="K59" i="1"/>
  <c r="K51" i="1"/>
  <c r="K50" i="1"/>
  <c r="E49" i="1"/>
  <c r="K49" i="1" s="1"/>
  <c r="K48" i="1"/>
  <c r="K47" i="1"/>
  <c r="K46" i="1"/>
  <c r="E45" i="1"/>
  <c r="C45" i="1"/>
  <c r="K45" i="1" s="1"/>
  <c r="E44" i="1"/>
  <c r="C44" i="1"/>
  <c r="K44" i="1" s="1"/>
  <c r="E43" i="1"/>
  <c r="C43" i="1"/>
  <c r="K42" i="1"/>
  <c r="K41" i="1"/>
  <c r="K40" i="1"/>
  <c r="K39" i="1"/>
  <c r="K38" i="1"/>
  <c r="K37" i="1"/>
  <c r="K36" i="1"/>
  <c r="E34" i="1"/>
  <c r="C34" i="1"/>
  <c r="K33" i="1"/>
  <c r="K32" i="1"/>
  <c r="C31" i="1"/>
  <c r="K30" i="1"/>
  <c r="K29" i="1"/>
  <c r="K28" i="1"/>
  <c r="E24" i="1"/>
  <c r="C24" i="1"/>
  <c r="K23" i="1"/>
  <c r="K22" i="1"/>
  <c r="K20" i="1"/>
  <c r="K19" i="1"/>
  <c r="K18" i="1"/>
  <c r="K17" i="1"/>
  <c r="K16" i="1"/>
  <c r="K15" i="1"/>
  <c r="K14" i="1"/>
  <c r="K13" i="1"/>
  <c r="K12" i="1"/>
  <c r="K11" i="1"/>
  <c r="K7" i="1"/>
  <c r="K36" i="2" l="1"/>
  <c r="K45" i="2"/>
  <c r="C54" i="2"/>
  <c r="C56" i="2" s="1"/>
  <c r="C70" i="2" s="1"/>
  <c r="K47" i="2"/>
  <c r="K68" i="2"/>
  <c r="E54" i="2"/>
  <c r="K33" i="2"/>
  <c r="K25" i="2"/>
  <c r="K43" i="1"/>
  <c r="K24" i="1"/>
  <c r="K34" i="1"/>
  <c r="E52" i="1"/>
  <c r="E54" i="1" s="1"/>
  <c r="C52" i="1"/>
  <c r="C56" i="1" s="1"/>
  <c r="C74" i="1" s="1"/>
  <c r="K66" i="1"/>
  <c r="K31" i="1"/>
  <c r="C54" i="1"/>
  <c r="C68" i="1" s="1"/>
  <c r="C58" i="2" l="1"/>
  <c r="C76" i="2" s="1"/>
  <c r="K54" i="2"/>
  <c r="K58" i="2" s="1"/>
  <c r="K76" i="2" s="1"/>
  <c r="E56" i="2"/>
  <c r="E72" i="2" s="1"/>
  <c r="E58" i="2"/>
  <c r="E76" i="2" s="1"/>
  <c r="E56" i="1"/>
  <c r="E74" i="1" s="1"/>
  <c r="K52" i="1"/>
  <c r="K56" i="2" l="1"/>
  <c r="K74" i="2" s="1"/>
  <c r="K54" i="1"/>
  <c r="K72" i="1" s="1"/>
  <c r="K56" i="1"/>
  <c r="K74" i="1" s="1"/>
</calcChain>
</file>

<file path=xl/sharedStrings.xml><?xml version="1.0" encoding="utf-8"?>
<sst xmlns="http://schemas.openxmlformats.org/spreadsheetml/2006/main" count="130" uniqueCount="63">
  <si>
    <t>City of Hays, Texas</t>
  </si>
  <si>
    <t>For Fiscal Year 2022 - 2023</t>
  </si>
  <si>
    <t>General Fund</t>
  </si>
  <si>
    <t>Proprietary Fund</t>
  </si>
  <si>
    <t>Total</t>
  </si>
  <si>
    <t>ESTIMATED BEGINNING CASH AND INVESTMENT BALANCES</t>
  </si>
  <si>
    <t>Revenue</t>
  </si>
  <si>
    <t>BS/EACD Revenue Elliott</t>
  </si>
  <si>
    <t>BS/EACD Revenue - Hays</t>
  </si>
  <si>
    <t>Franchise Fees</t>
  </si>
  <si>
    <t>Interest Income</t>
  </si>
  <si>
    <t>Late Charges</t>
  </si>
  <si>
    <t>Convenience Fees</t>
  </si>
  <si>
    <t>Property Tax</t>
  </si>
  <si>
    <t>Sales Tax</t>
  </si>
  <si>
    <t>Sanitation - ERWS</t>
  </si>
  <si>
    <t>Sanitation - Hays</t>
  </si>
  <si>
    <t>Grants</t>
  </si>
  <si>
    <t>Water Sales - ERWS</t>
  </si>
  <si>
    <t>Water Sales - Hays</t>
  </si>
  <si>
    <t xml:space="preserve">TOTAL REVENUE </t>
  </si>
  <si>
    <t>Expenditures</t>
  </si>
  <si>
    <t>Engineering Services</t>
  </si>
  <si>
    <t>Animal Control</t>
  </si>
  <si>
    <t>Continuing Education</t>
  </si>
  <si>
    <t>Dues</t>
  </si>
  <si>
    <t>Election Cost</t>
  </si>
  <si>
    <t>Fees</t>
  </si>
  <si>
    <t>Financial Audit</t>
  </si>
  <si>
    <t>Legal</t>
  </si>
  <si>
    <t>Liability Insurance</t>
  </si>
  <si>
    <t>Maint.-Street/Drainage Repairs</t>
  </si>
  <si>
    <t>Maint. - Buildings &amp; Grounds</t>
  </si>
  <si>
    <t>Maint. - Water Dept. Repairs</t>
  </si>
  <si>
    <t>One Time Cost: Plugging Country Ln Well</t>
  </si>
  <si>
    <t>Office Expenses &amp; Equipment</t>
  </si>
  <si>
    <t>Payroll</t>
  </si>
  <si>
    <t>Payroll Taxes</t>
  </si>
  <si>
    <t>Retirement Fund</t>
  </si>
  <si>
    <t xml:space="preserve">Social Service </t>
  </si>
  <si>
    <t>Telephone</t>
  </si>
  <si>
    <t>Trash (TDS)</t>
  </si>
  <si>
    <t>Travel/Per Diem</t>
  </si>
  <si>
    <t>Utilities</t>
  </si>
  <si>
    <t>Water System Operations</t>
  </si>
  <si>
    <t xml:space="preserve">TOTAL EXPENDITURES </t>
  </si>
  <si>
    <t>REVENUE IN EXCESS OF EXPENDITURES</t>
  </si>
  <si>
    <t>ESTIMATED ENDING CASH AND INVESTMENT BALANCES BEFORE CONTINGENCY AND CAPITAL COSTS</t>
  </si>
  <si>
    <t>Capital Expenses:</t>
  </si>
  <si>
    <t xml:space="preserve">New Country Lane Well </t>
  </si>
  <si>
    <t>Water Generator - Elliott Ranch</t>
  </si>
  <si>
    <t>Water Generator - City of Hays</t>
  </si>
  <si>
    <t>Contingency plus Expenses over Revenues</t>
  </si>
  <si>
    <t>Capital Cost plus Expenses over Revenues</t>
  </si>
  <si>
    <t>TOTAL</t>
  </si>
  <si>
    <t>ESTIMATED ENDING CASH AND INVESTMENT BALANCES</t>
  </si>
  <si>
    <t>Internet</t>
  </si>
  <si>
    <t>Hays Common</t>
  </si>
  <si>
    <t xml:space="preserve">CONTINGENCY ALLOCATION </t>
  </si>
  <si>
    <t>Adopted Budget</t>
  </si>
  <si>
    <t>Amended 10-15-2022</t>
  </si>
  <si>
    <t>Contract Labor (new line item)</t>
  </si>
  <si>
    <t>Payroll (reduced by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</si>
</sst>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165" fontId="2" fillId="0" borderId="1" xfId="2" applyNumberFormat="1" applyFont="1" applyBorder="1"/>
    <xf numFmtId="0" fontId="3" fillId="0" borderId="0" xfId="0" applyFont="1"/>
    <xf numFmtId="49" fontId="4" fillId="0" borderId="0" xfId="0" applyNumberFormat="1" applyFont="1"/>
    <xf numFmtId="164" fontId="2" fillId="0" borderId="1" xfId="1" applyNumberFormat="1" applyFont="1" applyBorder="1"/>
    <xf numFmtId="49" fontId="4" fillId="0" borderId="0" xfId="0" applyNumberFormat="1" applyFont="1" applyAlignment="1">
      <alignment horizontal="right"/>
    </xf>
    <xf numFmtId="164" fontId="2" fillId="0" borderId="2" xfId="1" applyNumberFormat="1" applyFont="1" applyBorder="1"/>
    <xf numFmtId="164" fontId="0" fillId="0" borderId="0" xfId="0" applyNumberFormat="1"/>
    <xf numFmtId="164" fontId="2" fillId="0" borderId="0" xfId="0" applyNumberFormat="1" applyFont="1"/>
    <xf numFmtId="49" fontId="4" fillId="0" borderId="0" xfId="0" applyNumberFormat="1" applyFont="1" applyAlignment="1">
      <alignment wrapText="1"/>
    </xf>
    <xf numFmtId="164" fontId="2" fillId="0" borderId="1" xfId="0" applyNumberFormat="1" applyFont="1" applyBorder="1"/>
    <xf numFmtId="165" fontId="5" fillId="0" borderId="0" xfId="2" applyNumberFormat="1" applyFont="1"/>
    <xf numFmtId="0" fontId="2" fillId="0" borderId="0" xfId="0" applyFont="1" applyAlignment="1">
      <alignment horizontal="right"/>
    </xf>
    <xf numFmtId="165" fontId="2" fillId="0" borderId="0" xfId="2" applyNumberFormat="1" applyFont="1" applyBorder="1"/>
    <xf numFmtId="165" fontId="2" fillId="0" borderId="3" xfId="0" applyNumberFormat="1" applyFont="1" applyBorder="1"/>
    <xf numFmtId="0" fontId="2" fillId="0" borderId="0" xfId="0" applyFont="1" applyAlignment="1">
      <alignment horizontal="left"/>
    </xf>
    <xf numFmtId="165" fontId="2" fillId="0" borderId="0" xfId="2" applyNumberFormat="1" applyFont="1"/>
    <xf numFmtId="164" fontId="2" fillId="0" borderId="3" xfId="1" applyNumberFormat="1" applyFont="1" applyBorder="1"/>
    <xf numFmtId="0" fontId="2" fillId="0" borderId="0" xfId="0" applyFont="1" applyAlignment="1">
      <alignment wrapText="1"/>
    </xf>
    <xf numFmtId="49" fontId="7" fillId="0" borderId="0" xfId="0" applyNumberFormat="1" applyFont="1"/>
    <xf numFmtId="0" fontId="7" fillId="0" borderId="0" xfId="0" applyFont="1"/>
    <xf numFmtId="164" fontId="7" fillId="0" borderId="0" xfId="1" applyNumberFormat="1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32D4-AEEC-4D57-B6C4-67DBFE68A9C7}">
  <dimension ref="A1:L75"/>
  <sheetViews>
    <sheetView tabSelected="1" workbookViewId="0">
      <selection activeCell="A2" sqref="A2:J2"/>
    </sheetView>
  </sheetViews>
  <sheetFormatPr defaultRowHeight="15" x14ac:dyDescent="0.25"/>
  <cols>
    <col min="1" max="1" width="40.7109375" style="3" bestFit="1" customWidth="1"/>
    <col min="2" max="2" width="3.5703125" style="3" customWidth="1"/>
    <col min="3" max="3" width="13.5703125" style="3" bestFit="1" customWidth="1"/>
    <col min="4" max="4" width="5.28515625" style="3" customWidth="1"/>
    <col min="5" max="5" width="16.42578125" style="3" bestFit="1" customWidth="1"/>
    <col min="6" max="6" width="1.5703125" style="3" customWidth="1"/>
    <col min="7" max="7" width="3" hidden="1" customWidth="1"/>
    <col min="8" max="10" width="9.140625" hidden="1" customWidth="1"/>
    <col min="11" max="11" width="16.42578125" style="1" bestFit="1" customWidth="1"/>
  </cols>
  <sheetData>
    <row r="1" spans="1:1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x14ac:dyDescent="0.25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6" spans="1:11" x14ac:dyDescent="0.25">
      <c r="C6" s="2" t="s">
        <v>2</v>
      </c>
      <c r="E6" s="2" t="s">
        <v>3</v>
      </c>
      <c r="K6" s="4" t="s">
        <v>4</v>
      </c>
    </row>
    <row r="7" spans="1:11" ht="26.25" x14ac:dyDescent="0.25">
      <c r="A7" s="5" t="s">
        <v>5</v>
      </c>
      <c r="C7" s="6">
        <v>800000</v>
      </c>
      <c r="E7" s="6">
        <v>1000000</v>
      </c>
      <c r="K7" s="6">
        <f>SUM(C7:E7)</f>
        <v>1800000</v>
      </c>
    </row>
    <row r="10" spans="1:11" x14ac:dyDescent="0.25">
      <c r="A10" s="7" t="s">
        <v>6</v>
      </c>
      <c r="C10" s="1"/>
      <c r="D10" s="1"/>
      <c r="E10" s="1"/>
    </row>
    <row r="11" spans="1:11" x14ac:dyDescent="0.25">
      <c r="A11" s="8" t="s">
        <v>7</v>
      </c>
      <c r="C11" s="1"/>
      <c r="D11" s="1"/>
      <c r="E11" s="1">
        <v>6500</v>
      </c>
      <c r="K11" s="1">
        <f t="shared" ref="K11:K24" si="0">SUM(C11:E11)</f>
        <v>6500</v>
      </c>
    </row>
    <row r="12" spans="1:11" x14ac:dyDescent="0.25">
      <c r="A12" s="8" t="s">
        <v>8</v>
      </c>
      <c r="C12" s="1"/>
      <c r="D12" s="1"/>
      <c r="E12" s="1">
        <v>1000</v>
      </c>
      <c r="K12" s="1">
        <f t="shared" si="0"/>
        <v>1000</v>
      </c>
    </row>
    <row r="13" spans="1:11" x14ac:dyDescent="0.25">
      <c r="A13" s="8" t="s">
        <v>9</v>
      </c>
      <c r="C13" s="1">
        <v>8000</v>
      </c>
      <c r="D13" s="1"/>
      <c r="E13" s="1"/>
      <c r="K13" s="1">
        <f t="shared" si="0"/>
        <v>8000</v>
      </c>
    </row>
    <row r="14" spans="1:11" x14ac:dyDescent="0.25">
      <c r="A14" s="8" t="s">
        <v>10</v>
      </c>
      <c r="C14" s="1">
        <v>12000</v>
      </c>
      <c r="D14" s="1"/>
      <c r="E14" s="1"/>
      <c r="K14" s="1">
        <f t="shared" si="0"/>
        <v>12000</v>
      </c>
    </row>
    <row r="15" spans="1:11" x14ac:dyDescent="0.25">
      <c r="A15" s="8" t="s">
        <v>11</v>
      </c>
      <c r="C15" s="1"/>
      <c r="D15" s="1"/>
      <c r="E15" s="1">
        <v>2000</v>
      </c>
      <c r="K15" s="1">
        <f t="shared" si="0"/>
        <v>2000</v>
      </c>
    </row>
    <row r="16" spans="1:11" x14ac:dyDescent="0.25">
      <c r="A16" s="8" t="s">
        <v>12</v>
      </c>
      <c r="C16" s="1"/>
      <c r="D16" s="1"/>
      <c r="E16" s="1">
        <v>400</v>
      </c>
      <c r="K16" s="1">
        <f t="shared" si="0"/>
        <v>400</v>
      </c>
    </row>
    <row r="17" spans="1:11" x14ac:dyDescent="0.25">
      <c r="A17" s="8" t="s">
        <v>13</v>
      </c>
      <c r="C17" s="1">
        <v>21153</v>
      </c>
      <c r="D17" s="1"/>
      <c r="E17" s="1"/>
      <c r="K17" s="1">
        <f t="shared" si="0"/>
        <v>21153</v>
      </c>
    </row>
    <row r="18" spans="1:11" x14ac:dyDescent="0.25">
      <c r="A18" s="8" t="s">
        <v>14</v>
      </c>
      <c r="C18" s="1">
        <v>22000</v>
      </c>
      <c r="D18" s="1"/>
      <c r="E18" s="1"/>
      <c r="K18" s="1">
        <f t="shared" si="0"/>
        <v>22000</v>
      </c>
    </row>
    <row r="19" spans="1:11" x14ac:dyDescent="0.25">
      <c r="A19" s="8" t="s">
        <v>15</v>
      </c>
      <c r="C19" s="1"/>
      <c r="D19" s="1"/>
      <c r="E19" s="1">
        <v>58000</v>
      </c>
      <c r="K19" s="1">
        <f t="shared" si="0"/>
        <v>58000</v>
      </c>
    </row>
    <row r="20" spans="1:11" x14ac:dyDescent="0.25">
      <c r="A20" s="8" t="s">
        <v>16</v>
      </c>
      <c r="C20" s="1"/>
      <c r="D20" s="1"/>
      <c r="E20" s="1">
        <v>25000</v>
      </c>
      <c r="K20" s="1">
        <f t="shared" si="0"/>
        <v>25000</v>
      </c>
    </row>
    <row r="21" spans="1:11" x14ac:dyDescent="0.25">
      <c r="A21" s="8" t="s">
        <v>17</v>
      </c>
      <c r="C21" s="1">
        <v>33000</v>
      </c>
      <c r="D21" s="1"/>
      <c r="E21" s="1"/>
      <c r="K21" s="1">
        <v>33000</v>
      </c>
    </row>
    <row r="22" spans="1:11" x14ac:dyDescent="0.25">
      <c r="A22" s="8" t="s">
        <v>18</v>
      </c>
      <c r="C22" s="1"/>
      <c r="D22" s="1"/>
      <c r="E22" s="1">
        <v>210000</v>
      </c>
      <c r="K22" s="1">
        <f t="shared" si="0"/>
        <v>210000</v>
      </c>
    </row>
    <row r="23" spans="1:11" x14ac:dyDescent="0.25">
      <c r="A23" s="8" t="s">
        <v>19</v>
      </c>
      <c r="C23" s="9"/>
      <c r="D23" s="9"/>
      <c r="E23" s="9">
        <v>40000</v>
      </c>
      <c r="K23" s="1">
        <f t="shared" si="0"/>
        <v>40000</v>
      </c>
    </row>
    <row r="24" spans="1:11" x14ac:dyDescent="0.25">
      <c r="A24" s="10" t="s">
        <v>20</v>
      </c>
      <c r="C24" s="9">
        <f>SUM(C10:C23)</f>
        <v>96153</v>
      </c>
      <c r="D24" s="9"/>
      <c r="E24" s="9">
        <f>SUM(E10:E23)</f>
        <v>342900</v>
      </c>
      <c r="K24" s="11">
        <f t="shared" si="0"/>
        <v>439053</v>
      </c>
    </row>
    <row r="25" spans="1:11" x14ac:dyDescent="0.25">
      <c r="C25" s="1"/>
      <c r="D25" s="1"/>
      <c r="E25" s="1"/>
    </row>
    <row r="26" spans="1:11" x14ac:dyDescent="0.25">
      <c r="C26" s="2" t="s">
        <v>2</v>
      </c>
      <c r="D26" s="1"/>
      <c r="E26" s="2" t="s">
        <v>3</v>
      </c>
      <c r="K26" s="4" t="s">
        <v>4</v>
      </c>
    </row>
    <row r="27" spans="1:11" x14ac:dyDescent="0.25">
      <c r="A27" s="7" t="s">
        <v>21</v>
      </c>
      <c r="C27" s="1"/>
      <c r="D27" s="1"/>
      <c r="E27" s="1"/>
    </row>
    <row r="28" spans="1:11" x14ac:dyDescent="0.25">
      <c r="A28" s="8" t="s">
        <v>22</v>
      </c>
      <c r="C28" s="1">
        <v>5000</v>
      </c>
      <c r="D28" s="1"/>
      <c r="E28" s="1">
        <v>25000</v>
      </c>
      <c r="K28" s="1">
        <f>SUM(C28:E28)</f>
        <v>30000</v>
      </c>
    </row>
    <row r="29" spans="1:11" x14ac:dyDescent="0.25">
      <c r="A29" s="8" t="s">
        <v>23</v>
      </c>
      <c r="C29" s="1">
        <v>1050</v>
      </c>
      <c r="D29" s="1"/>
      <c r="E29" s="1"/>
      <c r="K29" s="1">
        <f t="shared" ref="K29:K51" si="1">SUM(C29:E29)</f>
        <v>1050</v>
      </c>
    </row>
    <row r="30" spans="1:11" x14ac:dyDescent="0.25">
      <c r="A30" s="8" t="s">
        <v>24</v>
      </c>
      <c r="C30" s="1">
        <v>1000</v>
      </c>
      <c r="D30" s="1"/>
      <c r="E30" s="1">
        <v>2000</v>
      </c>
      <c r="K30" s="1">
        <f t="shared" si="1"/>
        <v>3000</v>
      </c>
    </row>
    <row r="31" spans="1:11" x14ac:dyDescent="0.25">
      <c r="A31" s="8" t="s">
        <v>25</v>
      </c>
      <c r="C31" s="1">
        <f>400/3</f>
        <v>133.33333333333334</v>
      </c>
      <c r="D31" s="1"/>
      <c r="E31" s="1">
        <v>267</v>
      </c>
      <c r="K31" s="1">
        <f t="shared" si="1"/>
        <v>400.33333333333337</v>
      </c>
    </row>
    <row r="32" spans="1:11" x14ac:dyDescent="0.25">
      <c r="A32" s="8" t="s">
        <v>26</v>
      </c>
      <c r="C32" s="1">
        <v>400</v>
      </c>
      <c r="D32" s="1"/>
      <c r="E32" s="1"/>
      <c r="K32" s="1">
        <f t="shared" si="1"/>
        <v>400</v>
      </c>
    </row>
    <row r="33" spans="1:12" x14ac:dyDescent="0.25">
      <c r="A33" s="8" t="s">
        <v>27</v>
      </c>
      <c r="C33" s="1">
        <v>1000</v>
      </c>
      <c r="D33" s="1"/>
      <c r="E33" s="1">
        <v>16000</v>
      </c>
      <c r="K33" s="1">
        <f t="shared" si="1"/>
        <v>17000</v>
      </c>
    </row>
    <row r="34" spans="1:12" x14ac:dyDescent="0.25">
      <c r="A34" s="8" t="s">
        <v>28</v>
      </c>
      <c r="C34" s="1">
        <f>15750/3</f>
        <v>5250</v>
      </c>
      <c r="D34" s="1"/>
      <c r="E34" s="1">
        <f>15750-5250</f>
        <v>10500</v>
      </c>
      <c r="K34" s="1">
        <f t="shared" si="1"/>
        <v>15750</v>
      </c>
    </row>
    <row r="35" spans="1:12" x14ac:dyDescent="0.25">
      <c r="A35" s="8" t="s">
        <v>56</v>
      </c>
      <c r="C35" s="1">
        <f>1200/3</f>
        <v>400</v>
      </c>
      <c r="D35" s="1"/>
      <c r="E35" s="1">
        <v>800</v>
      </c>
      <c r="K35" s="1">
        <f t="shared" si="1"/>
        <v>1200</v>
      </c>
    </row>
    <row r="36" spans="1:12" x14ac:dyDescent="0.25">
      <c r="A36" s="8" t="s">
        <v>29</v>
      </c>
      <c r="C36" s="1">
        <v>48000</v>
      </c>
      <c r="D36" s="1"/>
      <c r="E36" s="1">
        <v>2000</v>
      </c>
      <c r="K36" s="1">
        <f t="shared" si="1"/>
        <v>50000</v>
      </c>
    </row>
    <row r="37" spans="1:12" x14ac:dyDescent="0.25">
      <c r="A37" s="8" t="s">
        <v>30</v>
      </c>
      <c r="C37" s="1">
        <v>1100</v>
      </c>
      <c r="D37" s="1"/>
      <c r="E37" s="1">
        <v>2200</v>
      </c>
      <c r="K37" s="1">
        <f t="shared" si="1"/>
        <v>3300</v>
      </c>
    </row>
    <row r="38" spans="1:12" x14ac:dyDescent="0.25">
      <c r="A38" s="8" t="s">
        <v>31</v>
      </c>
      <c r="C38" s="1">
        <v>1500</v>
      </c>
      <c r="D38" s="1"/>
      <c r="E38" s="1"/>
      <c r="K38" s="1">
        <f t="shared" si="1"/>
        <v>1500</v>
      </c>
    </row>
    <row r="39" spans="1:12" x14ac:dyDescent="0.25">
      <c r="A39" s="8" t="s">
        <v>32</v>
      </c>
      <c r="C39" s="1">
        <v>5000</v>
      </c>
      <c r="D39" s="1"/>
      <c r="E39" s="1">
        <v>2000</v>
      </c>
      <c r="K39" s="1">
        <f t="shared" si="1"/>
        <v>7000</v>
      </c>
    </row>
    <row r="40" spans="1:12" x14ac:dyDescent="0.25">
      <c r="A40" s="8" t="s">
        <v>33</v>
      </c>
      <c r="C40" s="1"/>
      <c r="D40" s="1"/>
      <c r="E40" s="1">
        <v>30000</v>
      </c>
      <c r="K40" s="1">
        <f t="shared" si="1"/>
        <v>30000</v>
      </c>
    </row>
    <row r="41" spans="1:12" x14ac:dyDescent="0.25">
      <c r="A41" s="8" t="s">
        <v>34</v>
      </c>
      <c r="C41" s="1"/>
      <c r="D41" s="1"/>
      <c r="E41" s="1">
        <v>8439</v>
      </c>
      <c r="K41" s="1">
        <f t="shared" si="1"/>
        <v>8439</v>
      </c>
    </row>
    <row r="42" spans="1:12" x14ac:dyDescent="0.25">
      <c r="A42" s="8" t="s">
        <v>35</v>
      </c>
      <c r="C42" s="1">
        <f>7500/3</f>
        <v>2500</v>
      </c>
      <c r="D42" s="1"/>
      <c r="E42" s="1">
        <v>5000</v>
      </c>
      <c r="K42" s="1">
        <f t="shared" si="1"/>
        <v>7500</v>
      </c>
    </row>
    <row r="43" spans="1:12" x14ac:dyDescent="0.25">
      <c r="A43" s="8" t="s">
        <v>36</v>
      </c>
      <c r="C43" s="1">
        <f>60000*0.4</f>
        <v>24000</v>
      </c>
      <c r="D43" s="1"/>
      <c r="E43" s="1">
        <f>60000*0.6</f>
        <v>36000</v>
      </c>
      <c r="K43" s="1">
        <f t="shared" si="1"/>
        <v>60000</v>
      </c>
      <c r="L43" s="12"/>
    </row>
    <row r="44" spans="1:12" x14ac:dyDescent="0.25">
      <c r="A44" s="8" t="s">
        <v>37</v>
      </c>
      <c r="C44" s="1">
        <f>6000*0.4</f>
        <v>2400</v>
      </c>
      <c r="D44" s="1"/>
      <c r="E44" s="1">
        <f>6000*0.6</f>
        <v>3600</v>
      </c>
      <c r="K44" s="1">
        <f t="shared" si="1"/>
        <v>6000</v>
      </c>
    </row>
    <row r="45" spans="1:12" x14ac:dyDescent="0.25">
      <c r="A45" s="8" t="s">
        <v>38</v>
      </c>
      <c r="C45" s="13">
        <f>4000*0.4</f>
        <v>1600</v>
      </c>
      <c r="D45" s="13"/>
      <c r="E45" s="13">
        <f>4000*0.6</f>
        <v>2400</v>
      </c>
      <c r="K45" s="1">
        <f t="shared" si="1"/>
        <v>4000</v>
      </c>
    </row>
    <row r="46" spans="1:12" x14ac:dyDescent="0.25">
      <c r="A46" s="14" t="s">
        <v>39</v>
      </c>
      <c r="C46" s="13">
        <v>1000</v>
      </c>
      <c r="D46" s="13"/>
      <c r="E46" s="13"/>
      <c r="K46" s="1">
        <f t="shared" si="1"/>
        <v>1000</v>
      </c>
    </row>
    <row r="47" spans="1:12" x14ac:dyDescent="0.25">
      <c r="A47" s="8" t="s">
        <v>40</v>
      </c>
      <c r="C47" s="13">
        <v>1500</v>
      </c>
      <c r="D47" s="13"/>
      <c r="E47" s="13">
        <v>3000</v>
      </c>
      <c r="K47" s="1">
        <f t="shared" si="1"/>
        <v>4500</v>
      </c>
    </row>
    <row r="48" spans="1:12" x14ac:dyDescent="0.25">
      <c r="A48" s="8" t="s">
        <v>41</v>
      </c>
      <c r="C48" s="13"/>
      <c r="D48" s="13"/>
      <c r="E48" s="13">
        <v>75000</v>
      </c>
      <c r="K48" s="1">
        <f t="shared" si="1"/>
        <v>75000</v>
      </c>
    </row>
    <row r="49" spans="1:11" x14ac:dyDescent="0.25">
      <c r="A49" s="8" t="s">
        <v>42</v>
      </c>
      <c r="C49" s="13">
        <v>833.33333333333337</v>
      </c>
      <c r="D49" s="13"/>
      <c r="E49" s="13">
        <f>2500-833</f>
        <v>1667</v>
      </c>
      <c r="K49" s="1">
        <f t="shared" si="1"/>
        <v>2500.3333333333335</v>
      </c>
    </row>
    <row r="50" spans="1:11" x14ac:dyDescent="0.25">
      <c r="A50" s="8" t="s">
        <v>43</v>
      </c>
      <c r="C50" s="13">
        <v>3000</v>
      </c>
      <c r="D50" s="13"/>
      <c r="E50" s="13">
        <v>17000</v>
      </c>
      <c r="K50" s="1">
        <f t="shared" si="1"/>
        <v>20000</v>
      </c>
    </row>
    <row r="51" spans="1:11" x14ac:dyDescent="0.25">
      <c r="A51" s="8" t="s">
        <v>44</v>
      </c>
      <c r="C51" s="15"/>
      <c r="D51" s="13"/>
      <c r="E51" s="15">
        <v>80000</v>
      </c>
      <c r="K51" s="1">
        <f t="shared" si="1"/>
        <v>80000</v>
      </c>
    </row>
    <row r="52" spans="1:11" ht="16.5" x14ac:dyDescent="0.35">
      <c r="A52" s="10" t="s">
        <v>45</v>
      </c>
      <c r="C52" s="6">
        <f>SUM(C27:C51)</f>
        <v>106666.66666666666</v>
      </c>
      <c r="E52" s="16">
        <f>SUM(E27:E51)</f>
        <v>322873</v>
      </c>
      <c r="K52" s="11">
        <f t="shared" ref="K52" si="2">SUM(C52:E52)</f>
        <v>429539.66666666663</v>
      </c>
    </row>
    <row r="54" spans="1:11" x14ac:dyDescent="0.25">
      <c r="A54" s="17" t="s">
        <v>46</v>
      </c>
      <c r="C54" s="18">
        <f>C24-C52</f>
        <v>-10513.666666666657</v>
      </c>
      <c r="E54" s="18">
        <f>E24-E52</f>
        <v>20027</v>
      </c>
      <c r="K54" s="18">
        <f>K24-K52</f>
        <v>9513.3333333333721</v>
      </c>
    </row>
    <row r="56" spans="1:11" ht="39.75" thickBot="1" x14ac:dyDescent="0.3">
      <c r="A56" s="5" t="s">
        <v>47</v>
      </c>
      <c r="C56" s="19">
        <f>+C24-C52+C7</f>
        <v>789486.33333333337</v>
      </c>
      <c r="E56" s="19">
        <f>+E24-E52+E7</f>
        <v>1020027</v>
      </c>
      <c r="K56" s="19">
        <f>+K24-K52+K7</f>
        <v>1809513.3333333335</v>
      </c>
    </row>
    <row r="57" spans="1:11" ht="15.75" thickTop="1" x14ac:dyDescent="0.25"/>
    <row r="59" spans="1:11" x14ac:dyDescent="0.25">
      <c r="A59" s="17" t="s">
        <v>58</v>
      </c>
      <c r="C59" s="1"/>
      <c r="E59" s="1"/>
      <c r="K59" s="1">
        <f>SUM(C59:E59)</f>
        <v>0</v>
      </c>
    </row>
    <row r="60" spans="1:11" x14ac:dyDescent="0.25">
      <c r="A60" s="20" t="s">
        <v>57</v>
      </c>
      <c r="C60" s="1">
        <v>100000</v>
      </c>
      <c r="E60" s="1"/>
      <c r="K60" s="1">
        <f>SUM(C60:E60)</f>
        <v>100000</v>
      </c>
    </row>
    <row r="61" spans="1:11" x14ac:dyDescent="0.25">
      <c r="A61" s="20" t="s">
        <v>37</v>
      </c>
      <c r="C61" s="1">
        <v>33000</v>
      </c>
      <c r="E61" s="1"/>
      <c r="K61" s="1">
        <f>SUM(C61:E61)</f>
        <v>33000</v>
      </c>
    </row>
    <row r="62" spans="1:11" x14ac:dyDescent="0.25">
      <c r="A62" s="2" t="s">
        <v>48</v>
      </c>
      <c r="C62" s="1"/>
      <c r="E62" s="1"/>
    </row>
    <row r="63" spans="1:11" x14ac:dyDescent="0.25">
      <c r="A63" s="20" t="s">
        <v>49</v>
      </c>
      <c r="C63" s="1"/>
      <c r="E63" s="1">
        <v>149803</v>
      </c>
      <c r="K63" s="1">
        <f t="shared" ref="K63:K65" si="3">SUM(C63:E63)</f>
        <v>149803</v>
      </c>
    </row>
    <row r="64" spans="1:11" x14ac:dyDescent="0.25">
      <c r="A64" s="20" t="s">
        <v>50</v>
      </c>
      <c r="C64" s="1"/>
      <c r="E64" s="1">
        <v>65686</v>
      </c>
      <c r="K64" s="1">
        <f t="shared" si="3"/>
        <v>65686</v>
      </c>
    </row>
    <row r="65" spans="1:11" x14ac:dyDescent="0.25">
      <c r="A65" s="20" t="s">
        <v>51</v>
      </c>
      <c r="C65" s="9"/>
      <c r="E65" s="9">
        <v>63286</v>
      </c>
      <c r="K65" s="9">
        <f t="shared" si="3"/>
        <v>63286</v>
      </c>
    </row>
    <row r="66" spans="1:11" x14ac:dyDescent="0.25">
      <c r="A66" s="17"/>
      <c r="C66" s="21">
        <f>SUM(C59:C65)</f>
        <v>133000</v>
      </c>
      <c r="E66" s="21">
        <f>SUM(E59:E65)</f>
        <v>278775</v>
      </c>
      <c r="F66" s="21">
        <f t="shared" ref="F66:K66" si="4">SUM(F59:F65)</f>
        <v>0</v>
      </c>
      <c r="G66" s="21">
        <f t="shared" si="4"/>
        <v>0</v>
      </c>
      <c r="H66" s="21">
        <f t="shared" si="4"/>
        <v>0</v>
      </c>
      <c r="I66" s="21">
        <f t="shared" si="4"/>
        <v>0</v>
      </c>
      <c r="J66" s="21">
        <f t="shared" si="4"/>
        <v>0</v>
      </c>
      <c r="K66" s="21">
        <f t="shared" si="4"/>
        <v>411775</v>
      </c>
    </row>
    <row r="68" spans="1:11" ht="15.75" thickBot="1" x14ac:dyDescent="0.3">
      <c r="A68" s="3" t="s">
        <v>52</v>
      </c>
      <c r="C68" s="19">
        <f>C54-C66</f>
        <v>-143513.66666666666</v>
      </c>
    </row>
    <row r="69" spans="1:11" ht="15.75" thickTop="1" x14ac:dyDescent="0.25"/>
    <row r="70" spans="1:11" ht="15.75" thickBot="1" x14ac:dyDescent="0.3">
      <c r="A70" s="3" t="s">
        <v>53</v>
      </c>
      <c r="E70" s="19">
        <f>E54-E66</f>
        <v>-258748</v>
      </c>
    </row>
    <row r="71" spans="1:11" ht="15.75" thickTop="1" x14ac:dyDescent="0.25"/>
    <row r="72" spans="1:11" ht="15.75" thickBot="1" x14ac:dyDescent="0.3">
      <c r="A72" s="17" t="s">
        <v>54</v>
      </c>
      <c r="K72" s="22">
        <f>K54-K66</f>
        <v>-402261.66666666663</v>
      </c>
    </row>
    <row r="73" spans="1:11" ht="15.75" thickTop="1" x14ac:dyDescent="0.25"/>
    <row r="74" spans="1:11" ht="27" thickBot="1" x14ac:dyDescent="0.3">
      <c r="A74" s="23" t="s">
        <v>55</v>
      </c>
      <c r="C74" s="22">
        <f>C56-C66</f>
        <v>656486.33333333337</v>
      </c>
      <c r="E74" s="22">
        <f>E56-E66</f>
        <v>741252</v>
      </c>
      <c r="K74" s="22">
        <f>K56-K66</f>
        <v>1397738.3333333335</v>
      </c>
    </row>
    <row r="75" spans="1:11" ht="15.75" thickTop="1" x14ac:dyDescent="0.25"/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927-561C-460C-9AED-74584B632244}">
  <dimension ref="A1:L77"/>
  <sheetViews>
    <sheetView workbookViewId="0">
      <selection sqref="A1:J1"/>
    </sheetView>
  </sheetViews>
  <sheetFormatPr defaultRowHeight="15" x14ac:dyDescent="0.25"/>
  <cols>
    <col min="1" max="1" width="40.7109375" style="3" bestFit="1" customWidth="1"/>
    <col min="2" max="2" width="3.5703125" style="3" customWidth="1"/>
    <col min="3" max="3" width="13.5703125" style="3" bestFit="1" customWidth="1"/>
    <col min="4" max="4" width="5.28515625" style="3" customWidth="1"/>
    <col min="5" max="5" width="16.42578125" style="3" bestFit="1" customWidth="1"/>
    <col min="6" max="6" width="1.5703125" style="3" customWidth="1"/>
    <col min="7" max="7" width="3" hidden="1" customWidth="1"/>
    <col min="8" max="10" width="9.140625" hidden="1" customWidth="1"/>
    <col min="11" max="11" width="16.42578125" style="1" bestFit="1" customWidth="1"/>
  </cols>
  <sheetData>
    <row r="1" spans="1:1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x14ac:dyDescent="0.25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x14ac:dyDescent="0.25">
      <c r="A3" s="28" t="s">
        <v>60</v>
      </c>
      <c r="B3" s="28"/>
      <c r="C3" s="28"/>
      <c r="D3" s="28"/>
      <c r="E3" s="28"/>
      <c r="F3" s="28"/>
      <c r="G3" s="2"/>
      <c r="H3" s="2"/>
      <c r="I3" s="2"/>
      <c r="J3" s="2"/>
    </row>
    <row r="4" spans="1:1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C7" s="2" t="s">
        <v>2</v>
      </c>
      <c r="E7" s="2" t="s">
        <v>3</v>
      </c>
      <c r="K7" s="4" t="s">
        <v>4</v>
      </c>
    </row>
    <row r="8" spans="1:11" ht="26.25" x14ac:dyDescent="0.25">
      <c r="A8" s="5" t="s">
        <v>5</v>
      </c>
      <c r="C8" s="6">
        <v>800000</v>
      </c>
      <c r="E8" s="6">
        <v>1000000</v>
      </c>
      <c r="K8" s="6">
        <f>SUM(C8:E8)</f>
        <v>1800000</v>
      </c>
    </row>
    <row r="11" spans="1:11" x14ac:dyDescent="0.25">
      <c r="A11" s="7" t="s">
        <v>6</v>
      </c>
      <c r="C11" s="1"/>
      <c r="D11" s="1"/>
      <c r="E11" s="1"/>
    </row>
    <row r="12" spans="1:11" x14ac:dyDescent="0.25">
      <c r="A12" s="8" t="s">
        <v>7</v>
      </c>
      <c r="C12" s="1"/>
      <c r="D12" s="1"/>
      <c r="E12" s="1">
        <v>6500</v>
      </c>
      <c r="K12" s="1">
        <f t="shared" ref="K12:K25" si="0">SUM(C12:E12)</f>
        <v>6500</v>
      </c>
    </row>
    <row r="13" spans="1:11" x14ac:dyDescent="0.25">
      <c r="A13" s="8" t="s">
        <v>8</v>
      </c>
      <c r="C13" s="1"/>
      <c r="D13" s="1"/>
      <c r="E13" s="1">
        <v>1000</v>
      </c>
      <c r="K13" s="1">
        <f t="shared" si="0"/>
        <v>1000</v>
      </c>
    </row>
    <row r="14" spans="1:11" x14ac:dyDescent="0.25">
      <c r="A14" s="8" t="s">
        <v>9</v>
      </c>
      <c r="C14" s="1">
        <v>8000</v>
      </c>
      <c r="D14" s="1"/>
      <c r="E14" s="1"/>
      <c r="K14" s="1">
        <f t="shared" si="0"/>
        <v>8000</v>
      </c>
    </row>
    <row r="15" spans="1:11" x14ac:dyDescent="0.25">
      <c r="A15" s="8" t="s">
        <v>10</v>
      </c>
      <c r="C15" s="1">
        <v>12000</v>
      </c>
      <c r="D15" s="1"/>
      <c r="E15" s="1"/>
      <c r="K15" s="1">
        <f t="shared" si="0"/>
        <v>12000</v>
      </c>
    </row>
    <row r="16" spans="1:11" x14ac:dyDescent="0.25">
      <c r="A16" s="8" t="s">
        <v>11</v>
      </c>
      <c r="C16" s="1"/>
      <c r="D16" s="1"/>
      <c r="E16" s="1">
        <v>2000</v>
      </c>
      <c r="K16" s="1">
        <f t="shared" si="0"/>
        <v>2000</v>
      </c>
    </row>
    <row r="17" spans="1:11" x14ac:dyDescent="0.25">
      <c r="A17" s="8" t="s">
        <v>12</v>
      </c>
      <c r="C17" s="1"/>
      <c r="D17" s="1"/>
      <c r="E17" s="1">
        <v>400</v>
      </c>
      <c r="K17" s="1">
        <f t="shared" si="0"/>
        <v>400</v>
      </c>
    </row>
    <row r="18" spans="1:11" x14ac:dyDescent="0.25">
      <c r="A18" s="8" t="s">
        <v>13</v>
      </c>
      <c r="C18" s="1">
        <v>21153</v>
      </c>
      <c r="D18" s="1"/>
      <c r="E18" s="1"/>
      <c r="K18" s="1">
        <f t="shared" si="0"/>
        <v>21153</v>
      </c>
    </row>
    <row r="19" spans="1:11" x14ac:dyDescent="0.25">
      <c r="A19" s="8" t="s">
        <v>14</v>
      </c>
      <c r="C19" s="1">
        <v>22000</v>
      </c>
      <c r="D19" s="1"/>
      <c r="E19" s="1"/>
      <c r="K19" s="1">
        <f t="shared" si="0"/>
        <v>22000</v>
      </c>
    </row>
    <row r="20" spans="1:11" x14ac:dyDescent="0.25">
      <c r="A20" s="8" t="s">
        <v>15</v>
      </c>
      <c r="C20" s="1"/>
      <c r="D20" s="1"/>
      <c r="E20" s="1">
        <v>58000</v>
      </c>
      <c r="K20" s="1">
        <f t="shared" si="0"/>
        <v>58000</v>
      </c>
    </row>
    <row r="21" spans="1:11" x14ac:dyDescent="0.25">
      <c r="A21" s="8" t="s">
        <v>16</v>
      </c>
      <c r="C21" s="1"/>
      <c r="D21" s="1"/>
      <c r="E21" s="1">
        <v>25000</v>
      </c>
      <c r="K21" s="1">
        <f t="shared" si="0"/>
        <v>25000</v>
      </c>
    </row>
    <row r="22" spans="1:11" x14ac:dyDescent="0.25">
      <c r="A22" s="8" t="s">
        <v>17</v>
      </c>
      <c r="C22" s="1">
        <v>33000</v>
      </c>
      <c r="D22" s="1"/>
      <c r="E22" s="1"/>
      <c r="K22" s="1">
        <v>33000</v>
      </c>
    </row>
    <row r="23" spans="1:11" x14ac:dyDescent="0.25">
      <c r="A23" s="8" t="s">
        <v>18</v>
      </c>
      <c r="C23" s="1"/>
      <c r="D23" s="1"/>
      <c r="E23" s="1">
        <v>210000</v>
      </c>
      <c r="K23" s="1">
        <f t="shared" si="0"/>
        <v>210000</v>
      </c>
    </row>
    <row r="24" spans="1:11" x14ac:dyDescent="0.25">
      <c r="A24" s="8" t="s">
        <v>19</v>
      </c>
      <c r="C24" s="9"/>
      <c r="D24" s="9"/>
      <c r="E24" s="9">
        <v>40000</v>
      </c>
      <c r="K24" s="1">
        <f t="shared" si="0"/>
        <v>40000</v>
      </c>
    </row>
    <row r="25" spans="1:11" x14ac:dyDescent="0.25">
      <c r="A25" s="10" t="s">
        <v>20</v>
      </c>
      <c r="C25" s="9">
        <f>SUM(C11:C24)</f>
        <v>96153</v>
      </c>
      <c r="D25" s="9"/>
      <c r="E25" s="9">
        <f>SUM(E11:E24)</f>
        <v>342900</v>
      </c>
      <c r="K25" s="11">
        <f t="shared" si="0"/>
        <v>439053</v>
      </c>
    </row>
    <row r="26" spans="1:11" x14ac:dyDescent="0.25">
      <c r="C26" s="1"/>
      <c r="D26" s="1"/>
      <c r="E26" s="1"/>
    </row>
    <row r="27" spans="1:11" x14ac:dyDescent="0.25">
      <c r="C27" s="2" t="s">
        <v>2</v>
      </c>
      <c r="D27" s="1"/>
      <c r="E27" s="2" t="s">
        <v>3</v>
      </c>
      <c r="K27" s="4" t="s">
        <v>4</v>
      </c>
    </row>
    <row r="28" spans="1:11" x14ac:dyDescent="0.25">
      <c r="A28" s="7" t="s">
        <v>21</v>
      </c>
      <c r="C28" s="1"/>
      <c r="D28" s="1"/>
      <c r="E28" s="1"/>
    </row>
    <row r="29" spans="1:11" x14ac:dyDescent="0.25">
      <c r="A29" s="8" t="s">
        <v>22</v>
      </c>
      <c r="C29" s="1">
        <v>5000</v>
      </c>
      <c r="D29" s="1"/>
      <c r="E29" s="1">
        <v>25000</v>
      </c>
      <c r="K29" s="1">
        <f>SUM(C29:E29)</f>
        <v>30000</v>
      </c>
    </row>
    <row r="30" spans="1:11" x14ac:dyDescent="0.25">
      <c r="A30" s="8" t="s">
        <v>23</v>
      </c>
      <c r="C30" s="1">
        <v>1050</v>
      </c>
      <c r="D30" s="1"/>
      <c r="E30" s="1"/>
      <c r="K30" s="1">
        <f t="shared" ref="K30:K54" si="1">SUM(C30:E30)</f>
        <v>1050</v>
      </c>
    </row>
    <row r="31" spans="1:11" x14ac:dyDescent="0.25">
      <c r="A31" s="8" t="s">
        <v>24</v>
      </c>
      <c r="C31" s="1">
        <v>1000</v>
      </c>
      <c r="D31" s="1"/>
      <c r="E31" s="1">
        <v>2000</v>
      </c>
      <c r="K31" s="1">
        <f t="shared" si="1"/>
        <v>3000</v>
      </c>
    </row>
    <row r="32" spans="1:11" x14ac:dyDescent="0.25">
      <c r="A32" s="24" t="s">
        <v>61</v>
      </c>
      <c r="C32" s="1">
        <v>5000</v>
      </c>
      <c r="D32" s="1"/>
      <c r="E32" s="1"/>
      <c r="K32" s="1">
        <f t="shared" si="1"/>
        <v>5000</v>
      </c>
    </row>
    <row r="33" spans="1:12" x14ac:dyDescent="0.25">
      <c r="A33" s="8" t="s">
        <v>25</v>
      </c>
      <c r="C33" s="1">
        <f>400/3</f>
        <v>133.33333333333334</v>
      </c>
      <c r="D33" s="1"/>
      <c r="E33" s="1">
        <v>267</v>
      </c>
      <c r="K33" s="1">
        <f t="shared" si="1"/>
        <v>400.33333333333337</v>
      </c>
    </row>
    <row r="34" spans="1:12" x14ac:dyDescent="0.25">
      <c r="A34" s="8" t="s">
        <v>26</v>
      </c>
      <c r="C34" s="1">
        <v>400</v>
      </c>
      <c r="D34" s="1"/>
      <c r="E34" s="1"/>
      <c r="K34" s="1">
        <f t="shared" si="1"/>
        <v>400</v>
      </c>
    </row>
    <row r="35" spans="1:12" x14ac:dyDescent="0.25">
      <c r="A35" s="8" t="s">
        <v>27</v>
      </c>
      <c r="C35" s="1">
        <v>1000</v>
      </c>
      <c r="D35" s="1"/>
      <c r="E35" s="1">
        <v>16000</v>
      </c>
      <c r="K35" s="1">
        <f t="shared" si="1"/>
        <v>17000</v>
      </c>
    </row>
    <row r="36" spans="1:12" x14ac:dyDescent="0.25">
      <c r="A36" s="8" t="s">
        <v>28</v>
      </c>
      <c r="C36" s="1">
        <f>15750/3</f>
        <v>5250</v>
      </c>
      <c r="D36" s="1"/>
      <c r="E36" s="1">
        <f>15750-5250</f>
        <v>10500</v>
      </c>
      <c r="K36" s="1">
        <f t="shared" si="1"/>
        <v>15750</v>
      </c>
    </row>
    <row r="37" spans="1:12" x14ac:dyDescent="0.25">
      <c r="A37" s="8" t="s">
        <v>56</v>
      </c>
      <c r="C37" s="1">
        <f>1200/3</f>
        <v>400</v>
      </c>
      <c r="D37" s="1"/>
      <c r="E37" s="1">
        <v>800</v>
      </c>
      <c r="K37" s="1">
        <f t="shared" si="1"/>
        <v>1200</v>
      </c>
    </row>
    <row r="38" spans="1:12" x14ac:dyDescent="0.25">
      <c r="A38" s="8" t="s">
        <v>29</v>
      </c>
      <c r="C38" s="1">
        <v>48000</v>
      </c>
      <c r="D38" s="1"/>
      <c r="E38" s="1">
        <v>2000</v>
      </c>
      <c r="K38" s="1">
        <f t="shared" si="1"/>
        <v>50000</v>
      </c>
    </row>
    <row r="39" spans="1:12" x14ac:dyDescent="0.25">
      <c r="A39" s="8" t="s">
        <v>30</v>
      </c>
      <c r="C39" s="1">
        <v>1100</v>
      </c>
      <c r="D39" s="1"/>
      <c r="E39" s="1">
        <v>2200</v>
      </c>
      <c r="K39" s="1">
        <f t="shared" si="1"/>
        <v>3300</v>
      </c>
    </row>
    <row r="40" spans="1:12" x14ac:dyDescent="0.25">
      <c r="A40" s="8" t="s">
        <v>31</v>
      </c>
      <c r="C40" s="1">
        <v>1500</v>
      </c>
      <c r="D40" s="1"/>
      <c r="E40" s="1"/>
      <c r="K40" s="1">
        <f t="shared" si="1"/>
        <v>1500</v>
      </c>
    </row>
    <row r="41" spans="1:12" x14ac:dyDescent="0.25">
      <c r="A41" s="8" t="s">
        <v>32</v>
      </c>
      <c r="C41" s="1">
        <v>5000</v>
      </c>
      <c r="D41" s="1"/>
      <c r="E41" s="1">
        <v>2000</v>
      </c>
      <c r="K41" s="1">
        <f t="shared" si="1"/>
        <v>7000</v>
      </c>
    </row>
    <row r="42" spans="1:12" x14ac:dyDescent="0.25">
      <c r="A42" s="8" t="s">
        <v>33</v>
      </c>
      <c r="C42" s="1"/>
      <c r="D42" s="1"/>
      <c r="E42" s="1">
        <v>30000</v>
      </c>
      <c r="K42" s="1">
        <f t="shared" si="1"/>
        <v>30000</v>
      </c>
    </row>
    <row r="43" spans="1:12" x14ac:dyDescent="0.25">
      <c r="A43" s="8" t="s">
        <v>34</v>
      </c>
      <c r="C43" s="1"/>
      <c r="D43" s="1"/>
      <c r="E43" s="1">
        <v>8439</v>
      </c>
      <c r="K43" s="1">
        <f t="shared" si="1"/>
        <v>8439</v>
      </c>
    </row>
    <row r="44" spans="1:12" x14ac:dyDescent="0.25">
      <c r="A44" s="8" t="s">
        <v>35</v>
      </c>
      <c r="C44" s="1">
        <f>7500/3</f>
        <v>2500</v>
      </c>
      <c r="D44" s="1"/>
      <c r="E44" s="1">
        <v>5000</v>
      </c>
      <c r="K44" s="1">
        <f t="shared" si="1"/>
        <v>7500</v>
      </c>
    </row>
    <row r="45" spans="1:12" x14ac:dyDescent="0.25">
      <c r="A45" s="24" t="s">
        <v>62</v>
      </c>
      <c r="B45" s="25"/>
      <c r="C45" s="26">
        <f>60000*0.4-2000</f>
        <v>22000</v>
      </c>
      <c r="D45" s="26"/>
      <c r="E45" s="26">
        <f>60000*0.6-3000</f>
        <v>33000</v>
      </c>
      <c r="F45" s="25"/>
      <c r="G45" s="27"/>
      <c r="H45" s="27"/>
      <c r="I45" s="27"/>
      <c r="J45" s="27"/>
      <c r="K45" s="26">
        <f t="shared" si="1"/>
        <v>55000</v>
      </c>
      <c r="L45" s="12"/>
    </row>
    <row r="46" spans="1:12" x14ac:dyDescent="0.25">
      <c r="A46" s="8" t="s">
        <v>37</v>
      </c>
      <c r="C46" s="1">
        <f>6000*0.4</f>
        <v>2400</v>
      </c>
      <c r="D46" s="1"/>
      <c r="E46" s="1">
        <f>6000*0.6</f>
        <v>3600</v>
      </c>
      <c r="K46" s="1">
        <f t="shared" si="1"/>
        <v>6000</v>
      </c>
    </row>
    <row r="47" spans="1:12" x14ac:dyDescent="0.25">
      <c r="A47" s="8" t="s">
        <v>38</v>
      </c>
      <c r="C47" s="13">
        <f>4000*0.4</f>
        <v>1600</v>
      </c>
      <c r="D47" s="13"/>
      <c r="E47" s="13">
        <f>4000*0.6</f>
        <v>2400</v>
      </c>
      <c r="K47" s="1">
        <f t="shared" si="1"/>
        <v>4000</v>
      </c>
    </row>
    <row r="48" spans="1:12" x14ac:dyDescent="0.25">
      <c r="A48" s="14" t="s">
        <v>39</v>
      </c>
      <c r="C48" s="13">
        <v>1000</v>
      </c>
      <c r="D48" s="13"/>
      <c r="E48" s="13"/>
      <c r="K48" s="1">
        <f t="shared" si="1"/>
        <v>1000</v>
      </c>
    </row>
    <row r="49" spans="1:11" x14ac:dyDescent="0.25">
      <c r="A49" s="8" t="s">
        <v>40</v>
      </c>
      <c r="C49" s="13">
        <v>1500</v>
      </c>
      <c r="D49" s="13"/>
      <c r="E49" s="13">
        <v>3000</v>
      </c>
      <c r="K49" s="1">
        <f t="shared" si="1"/>
        <v>4500</v>
      </c>
    </row>
    <row r="50" spans="1:11" x14ac:dyDescent="0.25">
      <c r="A50" s="8" t="s">
        <v>41</v>
      </c>
      <c r="C50" s="13"/>
      <c r="D50" s="13"/>
      <c r="E50" s="13">
        <v>75000</v>
      </c>
      <c r="K50" s="1">
        <f t="shared" si="1"/>
        <v>75000</v>
      </c>
    </row>
    <row r="51" spans="1:11" x14ac:dyDescent="0.25">
      <c r="A51" s="8" t="s">
        <v>42</v>
      </c>
      <c r="C51" s="13">
        <v>833.33333333333337</v>
      </c>
      <c r="D51" s="13"/>
      <c r="E51" s="13">
        <f>2500-833</f>
        <v>1667</v>
      </c>
      <c r="K51" s="1">
        <f t="shared" si="1"/>
        <v>2500.3333333333335</v>
      </c>
    </row>
    <row r="52" spans="1:11" x14ac:dyDescent="0.25">
      <c r="A52" s="8" t="s">
        <v>43</v>
      </c>
      <c r="C52" s="13">
        <v>3000</v>
      </c>
      <c r="D52" s="13"/>
      <c r="E52" s="13">
        <v>17000</v>
      </c>
      <c r="K52" s="1">
        <f t="shared" si="1"/>
        <v>20000</v>
      </c>
    </row>
    <row r="53" spans="1:11" x14ac:dyDescent="0.25">
      <c r="A53" s="8" t="s">
        <v>44</v>
      </c>
      <c r="C53" s="15"/>
      <c r="D53" s="13"/>
      <c r="E53" s="15">
        <v>80000</v>
      </c>
      <c r="K53" s="1">
        <f t="shared" si="1"/>
        <v>80000</v>
      </c>
    </row>
    <row r="54" spans="1:11" ht="16.5" x14ac:dyDescent="0.35">
      <c r="A54" s="10" t="s">
        <v>45</v>
      </c>
      <c r="C54" s="6">
        <f>SUM(C28:C53)</f>
        <v>109666.66666666667</v>
      </c>
      <c r="E54" s="16">
        <f>SUM(E28:E53)</f>
        <v>319873</v>
      </c>
      <c r="K54" s="11">
        <f t="shared" si="1"/>
        <v>429539.66666666669</v>
      </c>
    </row>
    <row r="56" spans="1:11" x14ac:dyDescent="0.25">
      <c r="A56" s="17" t="s">
        <v>46</v>
      </c>
      <c r="C56" s="18">
        <f>C25-C54</f>
        <v>-13513.666666666672</v>
      </c>
      <c r="E56" s="18">
        <f>E25-E54</f>
        <v>23027</v>
      </c>
      <c r="K56" s="18">
        <f>K25-K54</f>
        <v>9513.3333333333139</v>
      </c>
    </row>
    <row r="58" spans="1:11" ht="39.75" thickBot="1" x14ac:dyDescent="0.3">
      <c r="A58" s="5" t="s">
        <v>47</v>
      </c>
      <c r="C58" s="19">
        <f>+C25-C54+C8</f>
        <v>786486.33333333337</v>
      </c>
      <c r="E58" s="19">
        <f>+E25-E54+E8</f>
        <v>1023027</v>
      </c>
      <c r="K58" s="19">
        <f>+K25-K54+K8</f>
        <v>1809513.3333333333</v>
      </c>
    </row>
    <row r="59" spans="1:11" ht="15.75" thickTop="1" x14ac:dyDescent="0.25"/>
    <row r="61" spans="1:11" x14ac:dyDescent="0.25">
      <c r="A61" s="17" t="s">
        <v>58</v>
      </c>
      <c r="C61" s="1"/>
      <c r="E61" s="1"/>
      <c r="K61" s="1">
        <f>SUM(C61:E61)</f>
        <v>0</v>
      </c>
    </row>
    <row r="62" spans="1:11" x14ac:dyDescent="0.25">
      <c r="A62" s="20" t="s">
        <v>57</v>
      </c>
      <c r="C62" s="1">
        <v>100000</v>
      </c>
      <c r="E62" s="1"/>
      <c r="K62" s="1">
        <f>SUM(C62:E62)</f>
        <v>100000</v>
      </c>
    </row>
    <row r="63" spans="1:11" x14ac:dyDescent="0.25">
      <c r="A63" s="20" t="s">
        <v>37</v>
      </c>
      <c r="C63" s="1">
        <v>33000</v>
      </c>
      <c r="E63" s="1"/>
      <c r="K63" s="1">
        <f>SUM(C63:E63)</f>
        <v>33000</v>
      </c>
    </row>
    <row r="64" spans="1:11" x14ac:dyDescent="0.25">
      <c r="A64" s="2" t="s">
        <v>48</v>
      </c>
      <c r="C64" s="1"/>
      <c r="E64" s="1"/>
    </row>
    <row r="65" spans="1:11" x14ac:dyDescent="0.25">
      <c r="A65" s="20" t="s">
        <v>49</v>
      </c>
      <c r="C65" s="1"/>
      <c r="E65" s="1">
        <v>149803</v>
      </c>
      <c r="K65" s="1">
        <f t="shared" ref="K65:K67" si="2">SUM(C65:E65)</f>
        <v>149803</v>
      </c>
    </row>
    <row r="66" spans="1:11" x14ac:dyDescent="0.25">
      <c r="A66" s="20" t="s">
        <v>50</v>
      </c>
      <c r="C66" s="1"/>
      <c r="E66" s="1">
        <v>65686</v>
      </c>
      <c r="K66" s="1">
        <f t="shared" si="2"/>
        <v>65686</v>
      </c>
    </row>
    <row r="67" spans="1:11" x14ac:dyDescent="0.25">
      <c r="A67" s="20" t="s">
        <v>51</v>
      </c>
      <c r="C67" s="9"/>
      <c r="E67" s="9">
        <v>63286</v>
      </c>
      <c r="K67" s="9">
        <f t="shared" si="2"/>
        <v>63286</v>
      </c>
    </row>
    <row r="68" spans="1:11" x14ac:dyDescent="0.25">
      <c r="A68" s="17"/>
      <c r="C68" s="21">
        <f>SUM(C61:C67)</f>
        <v>133000</v>
      </c>
      <c r="E68" s="21">
        <f>SUM(E61:E67)</f>
        <v>278775</v>
      </c>
      <c r="F68" s="21">
        <f t="shared" ref="F68:K68" si="3">SUM(F61:F67)</f>
        <v>0</v>
      </c>
      <c r="G68" s="21">
        <f t="shared" si="3"/>
        <v>0</v>
      </c>
      <c r="H68" s="21">
        <f t="shared" si="3"/>
        <v>0</v>
      </c>
      <c r="I68" s="21">
        <f t="shared" si="3"/>
        <v>0</v>
      </c>
      <c r="J68" s="21">
        <f t="shared" si="3"/>
        <v>0</v>
      </c>
      <c r="K68" s="21">
        <f t="shared" si="3"/>
        <v>411775</v>
      </c>
    </row>
    <row r="70" spans="1:11" ht="15.75" thickBot="1" x14ac:dyDescent="0.3">
      <c r="A70" s="3" t="s">
        <v>52</v>
      </c>
      <c r="C70" s="19">
        <f>C56-C68</f>
        <v>-146513.66666666669</v>
      </c>
    </row>
    <row r="71" spans="1:11" ht="15.75" thickTop="1" x14ac:dyDescent="0.25"/>
    <row r="72" spans="1:11" ht="15.75" thickBot="1" x14ac:dyDescent="0.3">
      <c r="A72" s="3" t="s">
        <v>53</v>
      </c>
      <c r="E72" s="19">
        <f>E56-E68</f>
        <v>-255748</v>
      </c>
    </row>
    <row r="73" spans="1:11" ht="15.75" thickTop="1" x14ac:dyDescent="0.25"/>
    <row r="74" spans="1:11" ht="15.75" thickBot="1" x14ac:dyDescent="0.3">
      <c r="A74" s="17" t="s">
        <v>54</v>
      </c>
      <c r="K74" s="22">
        <f>K56-K68</f>
        <v>-402261.66666666669</v>
      </c>
    </row>
    <row r="75" spans="1:11" ht="15.75" thickTop="1" x14ac:dyDescent="0.25"/>
    <row r="76" spans="1:11" ht="27" thickBot="1" x14ac:dyDescent="0.3">
      <c r="A76" s="23" t="s">
        <v>55</v>
      </c>
      <c r="C76" s="22">
        <f>C58-C68</f>
        <v>653486.33333333337</v>
      </c>
      <c r="E76" s="22">
        <f>E58-E68</f>
        <v>744252</v>
      </c>
      <c r="K76" s="22">
        <f>K58-K68</f>
        <v>1397738.3333333333</v>
      </c>
    </row>
    <row r="77" spans="1:11" ht="15.75" thickTop="1" x14ac:dyDescent="0.25"/>
  </sheetData>
  <mergeCells count="4">
    <mergeCell ref="A1:J1"/>
    <mergeCell ref="A2:J2"/>
    <mergeCell ref="A4:J4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44D1C4F4F3A48B21B73DAD0166586" ma:contentTypeVersion="16" ma:contentTypeDescription="Create a new document." ma:contentTypeScope="" ma:versionID="694285cc52070316616211eaa8e06d6f">
  <xsd:schema xmlns:xsd="http://www.w3.org/2001/XMLSchema" xmlns:xs="http://www.w3.org/2001/XMLSchema" xmlns:p="http://schemas.microsoft.com/office/2006/metadata/properties" xmlns:ns2="d5b645fd-39fb-4bc9-961d-c8ad6c350dd7" xmlns:ns3="9edf48b5-12cd-48b6-b192-325e76d173bf" targetNamespace="http://schemas.microsoft.com/office/2006/metadata/properties" ma:root="true" ma:fieldsID="d412dadca5fad80686bfcf6c2012af28" ns2:_="" ns3:_="">
    <xsd:import namespace="d5b645fd-39fb-4bc9-961d-c8ad6c350dd7"/>
    <xsd:import namespace="9edf48b5-12cd-48b6-b192-325e76d173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645fd-39fb-4bc9-961d-c8ad6c350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4ef185-e428-4f83-9ca9-29f474fb99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f48b5-12cd-48b6-b192-325e76d173b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8bb4b3-f8aa-4174-8437-bd8660474752}" ma:internalName="TaxCatchAll" ma:showField="CatchAllData" ma:web="9edf48b5-12cd-48b6-b192-325e76d173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327E7B-ECFB-41B0-8D4F-34BC6B88E4D8}"/>
</file>

<file path=customXml/itemProps2.xml><?xml version="1.0" encoding="utf-8"?>
<ds:datastoreItem xmlns:ds="http://schemas.openxmlformats.org/officeDocument/2006/customXml" ds:itemID="{1DA8A24D-0550-4213-9B20-420A2D663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Adopted</vt:lpstr>
      <vt:lpstr>Amented1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</dc:creator>
  <cp:lastModifiedBy>Harvey Davis</cp:lastModifiedBy>
  <cp:lastPrinted>2022-08-29T23:47:21Z</cp:lastPrinted>
  <dcterms:created xsi:type="dcterms:W3CDTF">2022-07-22T22:40:59Z</dcterms:created>
  <dcterms:modified xsi:type="dcterms:W3CDTF">2023-04-09T12:20:03Z</dcterms:modified>
</cp:coreProperties>
</file>